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220" windowHeight="5460" activeTab="0"/>
  </bookViews>
  <sheets>
    <sheet name="Foglio1" sheetId="1" r:id="rId1"/>
    <sheet name="Foglio2" sheetId="2" r:id="rId2"/>
    <sheet name="Foglio3" sheetId="3" r:id="rId3"/>
  </sheets>
  <definedNames/>
  <calcPr fullCalcOnLoad="1"/>
</workbook>
</file>

<file path=xl/comments1.xml><?xml version="1.0" encoding="utf-8"?>
<comments xmlns="http://schemas.openxmlformats.org/spreadsheetml/2006/main">
  <authors>
    <author> </author>
  </authors>
  <commentList>
    <comment ref="A30" authorId="0">
      <text>
        <r>
          <rPr>
            <b/>
            <sz val="8"/>
            <rFont val="Tahoma"/>
            <family val="0"/>
          </rPr>
          <t>attenzione :
10 ha un solo predecessore  con peso 0, che è 9, mentre è predecessore di 12 come lo sono 5 11 e 8</t>
        </r>
        <r>
          <rPr>
            <sz val="8"/>
            <rFont val="Tahoma"/>
            <family val="0"/>
          </rPr>
          <t xml:space="preserve">
</t>
        </r>
      </text>
    </comment>
    <comment ref="A31" authorId="0">
      <text>
        <r>
          <rPr>
            <b/>
            <sz val="8"/>
            <rFont val="Tahoma"/>
            <family val="0"/>
          </rPr>
          <t xml:space="preserve"> : analogamente</t>
        </r>
        <r>
          <rPr>
            <sz val="8"/>
            <rFont val="Tahoma"/>
            <family val="0"/>
          </rPr>
          <t xml:space="preserve">
</t>
        </r>
      </text>
    </comment>
    <comment ref="D24" authorId="0">
      <text>
        <r>
          <rPr>
            <b/>
            <sz val="8"/>
            <rFont val="Tahoma"/>
            <family val="0"/>
          </rPr>
          <t xml:space="preserve"> ATTENZIONE: il nodo 4 rappresenta lo stato di commutazione per le soluzioni di due conflitti diversi: una greedy del conflitto sull'utensile a, l'altra non greedy del conflitto sull'utensile b.
con la duplicazione di a,  lo stato di commutazione riguarderebbe solo la soluzione non greedy del conflitto sull'utensile b, ma tale stato non viene raggiunto duplicando a</t>
        </r>
      </text>
    </comment>
    <comment ref="D21" authorId="0">
      <text>
        <r>
          <rPr>
            <b/>
            <sz val="8"/>
            <rFont val="Tahoma"/>
            <family val="0"/>
          </rPr>
          <t xml:space="preserve"> :</t>
        </r>
        <r>
          <rPr>
            <sz val="8"/>
            <rFont val="Tahoma"/>
            <family val="0"/>
          </rPr>
          <t xml:space="preserve">
 i nodi 1 2 e 3 non sono raggiungibili cancellando le zone dell'utensile a</t>
        </r>
      </text>
    </comment>
    <comment ref="D25" authorId="0">
      <text>
        <r>
          <rPr>
            <b/>
            <sz val="8"/>
            <rFont val="Tahoma"/>
            <family val="0"/>
          </rPr>
          <t xml:space="preserve"> : non viene raggiunto cancallando a o b</t>
        </r>
      </text>
    </comment>
    <comment ref="D28" authorId="0">
      <text>
        <r>
          <rPr>
            <b/>
            <sz val="8"/>
            <rFont val="Tahoma"/>
            <family val="0"/>
          </rPr>
          <t xml:space="preserve"> :</t>
        </r>
        <r>
          <rPr>
            <sz val="8"/>
            <rFont val="Tahoma"/>
            <family val="0"/>
          </rPr>
          <t xml:space="preserve">
può essere raggiunto da 3 o da 6, ma senza duplicare</t>
        </r>
      </text>
    </comment>
    <comment ref="C32" authorId="0">
      <text>
        <r>
          <rPr>
            <b/>
            <sz val="8"/>
            <rFont val="Tahoma"/>
            <family val="0"/>
          </rPr>
          <t>= MIN(F.3-0+SUM(B1:B5); F.11-1+B5; F.6-0+D5+D6; F.1O-1+D6; F.7-1+SUM(D4:D6)</t>
        </r>
        <r>
          <rPr>
            <sz val="8"/>
            <rFont val="Tahoma"/>
            <family val="0"/>
          </rPr>
          <t xml:space="preserve">
</t>
        </r>
      </text>
    </comment>
    <comment ref="G45" authorId="0">
      <text>
        <r>
          <rPr>
            <b/>
            <sz val="8"/>
            <rFont val="Tahoma"/>
            <family val="0"/>
          </rPr>
          <t xml:space="preserve"> :8 VIENE RAGGIUNTO LA SECONDA VOLTA DA 6, MA CON TEMPO (31) MAGGIORE</t>
        </r>
        <r>
          <rPr>
            <sz val="8"/>
            <rFont val="Tahoma"/>
            <family val="0"/>
          </rPr>
          <t xml:space="preserve">
</t>
        </r>
      </text>
    </comment>
    <comment ref="G46" authorId="0">
      <text>
        <r>
          <rPr>
            <b/>
            <sz val="8"/>
            <rFont val="Tahoma"/>
            <family val="0"/>
          </rPr>
          <t xml:space="preserve"> : DA 6 E' (27&gt;25)
COMUNQUE IL TEMPO ERA DEFINITIVO PER 9, QUINDI DA 6 POTEVA AL MINIMO ESSERE UGUALE A 25</t>
        </r>
      </text>
    </comment>
  </commentList>
</comments>
</file>

<file path=xl/sharedStrings.xml><?xml version="1.0" encoding="utf-8"?>
<sst xmlns="http://schemas.openxmlformats.org/spreadsheetml/2006/main" count="166" uniqueCount="100">
  <si>
    <t>F.  1- 0  =</t>
  </si>
  <si>
    <t>F.  2- 0  =</t>
  </si>
  <si>
    <t>F.  3- 0  =</t>
  </si>
  <si>
    <t>F.  4- 0  =</t>
  </si>
  <si>
    <t>F.  5- 0  =</t>
  </si>
  <si>
    <t>F.  6- 0  =</t>
  </si>
  <si>
    <t>F.  7- 0  =</t>
  </si>
  <si>
    <t>F.  8- 0  =</t>
  </si>
  <si>
    <t>F.  9- 0  =</t>
  </si>
  <si>
    <t>F. 10- 0 =</t>
  </si>
  <si>
    <t>F. 11- 0 =</t>
  </si>
  <si>
    <t>F. 12- 0 =</t>
  </si>
  <si>
    <t>F.  1- 1  =</t>
  </si>
  <si>
    <t>F.  2- 1  =</t>
  </si>
  <si>
    <t>F.  3- 1  =</t>
  </si>
  <si>
    <t>F.  4- 1  =</t>
  </si>
  <si>
    <t>F.  6- 1  =</t>
  </si>
  <si>
    <t>F.  7- 1  =</t>
  </si>
  <si>
    <t>F.  8- 1  =</t>
  </si>
  <si>
    <t>F.  x- y  =</t>
  </si>
  <si>
    <t>tempo minimo fino allo stato x con max y duplicazioni</t>
  </si>
  <si>
    <t>Numerazione dei nodi stato topologica da sinistra</t>
  </si>
  <si>
    <t>F.  9- 1  =</t>
  </si>
  <si>
    <t>F. 10- 1 =</t>
  </si>
  <si>
    <t>F. 11- 1 =</t>
  </si>
  <si>
    <t>att.: da 8 diretto a 12</t>
  </si>
  <si>
    <t>att.: da 2 o da 5 diretto a 12</t>
  </si>
  <si>
    <t>F.  5- 1  =</t>
  </si>
  <si>
    <t>DUPLICAZIONE E PROGR. DINAMICA</t>
  </si>
  <si>
    <r>
      <t xml:space="preserve">A* con </t>
    </r>
    <r>
      <rPr>
        <b/>
        <sz val="16"/>
        <rFont val="Symbol"/>
        <family val="1"/>
      </rPr>
      <t>t</t>
    </r>
    <r>
      <rPr>
        <b/>
        <sz val="16"/>
        <rFont val="Arial"/>
        <family val="2"/>
      </rPr>
      <t xml:space="preserve"> = </t>
    </r>
  </si>
  <si>
    <t>d1 =</t>
  </si>
  <si>
    <t>d2 =</t>
  </si>
  <si>
    <t>h*2 =</t>
  </si>
  <si>
    <t>d3 =</t>
  </si>
  <si>
    <t>d8 =</t>
  </si>
  <si>
    <r>
      <t>S</t>
    </r>
    <r>
      <rPr>
        <sz val="10"/>
        <rFont val="Arial"/>
        <family val="2"/>
      </rPr>
      <t xml:space="preserve"> Bi:Bn</t>
    </r>
  </si>
  <si>
    <r>
      <t>S</t>
    </r>
    <r>
      <rPr>
        <sz val="10"/>
        <rFont val="Arial"/>
        <family val="2"/>
      </rPr>
      <t xml:space="preserve"> Di:Dn</t>
    </r>
  </si>
  <si>
    <t>h*8 =</t>
  </si>
  <si>
    <t>d10 =</t>
  </si>
  <si>
    <t>h*10 =</t>
  </si>
  <si>
    <t>d11 =</t>
  </si>
  <si>
    <t>d12 =</t>
  </si>
  <si>
    <t>e duplicazione</t>
  </si>
  <si>
    <r>
      <t xml:space="preserve">P. D. con </t>
    </r>
    <r>
      <rPr>
        <b/>
        <sz val="16"/>
        <rFont val="Symbol"/>
        <family val="1"/>
      </rPr>
      <t>t</t>
    </r>
    <r>
      <rPr>
        <b/>
        <sz val="16"/>
        <rFont val="Arial"/>
        <family val="2"/>
      </rPr>
      <t xml:space="preserve"> = </t>
    </r>
  </si>
  <si>
    <t>F. 12- 1 =</t>
  </si>
  <si>
    <t>OP. - UT.</t>
  </si>
  <si>
    <t>B1 - a</t>
  </si>
  <si>
    <t>B2 - b</t>
  </si>
  <si>
    <t>B3 - c</t>
  </si>
  <si>
    <t>B4 - d</t>
  </si>
  <si>
    <t>B5 - c</t>
  </si>
  <si>
    <t>D1 - a</t>
  </si>
  <si>
    <t>D2 - b</t>
  </si>
  <si>
    <t>D3 - a</t>
  </si>
  <si>
    <t>D4 - b</t>
  </si>
  <si>
    <t>D5 - d</t>
  </si>
  <si>
    <t>D6 - c</t>
  </si>
  <si>
    <t>TEMPI B</t>
  </si>
  <si>
    <t>TEMPI D</t>
  </si>
  <si>
    <t>F.  4a- 0  =</t>
  </si>
  <si>
    <t>F.  4b- 0  =</t>
  </si>
  <si>
    <t>F.  9c- 0  =</t>
  </si>
  <si>
    <t>F.  9d- 0  =</t>
  </si>
  <si>
    <t>d9c =</t>
  </si>
  <si>
    <t>F.  4a- 1  =</t>
  </si>
  <si>
    <t>F.  4b- 1  =</t>
  </si>
  <si>
    <t>F.  9c- 1  =</t>
  </si>
  <si>
    <t>F.  9d- 1  =</t>
  </si>
  <si>
    <t>d</t>
  </si>
  <si>
    <t>h*</t>
  </si>
  <si>
    <t>d4a=</t>
  </si>
  <si>
    <t>a</t>
  </si>
  <si>
    <t>#</t>
  </si>
  <si>
    <t>c</t>
  </si>
  <si>
    <t>att.: per 6, non si guadagna</t>
  </si>
  <si>
    <t>3 o 6</t>
  </si>
  <si>
    <t>11</t>
  </si>
  <si>
    <t>4a</t>
  </si>
  <si>
    <t>9c</t>
  </si>
  <si>
    <t>pred. 0 ut., su percorso minimo da origine</t>
  </si>
  <si>
    <t>pred. 1 ut., su percorso minimo da origine</t>
  </si>
  <si>
    <t>tempo minimo fino allo stato x con y duplicazioni</t>
  </si>
  <si>
    <t>duplicato, su percorso minimo da origine</t>
  </si>
  <si>
    <t>IV  h*11 =</t>
  </si>
  <si>
    <t>I     h*1 =</t>
  </si>
  <si>
    <t>II    h*3 =</t>
  </si>
  <si>
    <t>II     h*3 =</t>
  </si>
  <si>
    <t>I      h*1 =</t>
  </si>
  <si>
    <r>
      <t xml:space="preserve">ATTENZIONE: due nodi stato sovrapposti nel piano cartesiano possono essere unificati con </t>
    </r>
    <r>
      <rPr>
        <b/>
        <sz val="10"/>
        <rFont val="Symbol"/>
        <family val="1"/>
      </rPr>
      <t>t</t>
    </r>
    <r>
      <rPr>
        <b/>
        <sz val="10"/>
        <rFont val="Arial"/>
        <family val="2"/>
      </rPr>
      <t xml:space="preserve"> =0, </t>
    </r>
  </si>
  <si>
    <r>
      <t xml:space="preserve">ma non conviene con </t>
    </r>
    <r>
      <rPr>
        <sz val="10"/>
        <rFont val="Symbol"/>
        <family val="1"/>
      </rPr>
      <t>t</t>
    </r>
    <r>
      <rPr>
        <sz val="10"/>
        <rFont val="Arial"/>
        <family val="0"/>
      </rPr>
      <t xml:space="preserve"> &gt; 0, quando è comunque difficile calcolare sul piano i tempi degli archi</t>
    </r>
  </si>
  <si>
    <r>
      <t xml:space="preserve">ad es.: da 9d a 11 c'è un arco col tempo di D6, mentre il tempo da 9c a 11 è </t>
    </r>
    <r>
      <rPr>
        <b/>
        <sz val="10"/>
        <rFont val="Symbol"/>
        <family val="1"/>
      </rPr>
      <t>t</t>
    </r>
    <r>
      <rPr>
        <b/>
        <sz val="10"/>
        <rFont val="Arial"/>
        <family val="2"/>
      </rPr>
      <t xml:space="preserve"> + quello di D6</t>
    </r>
  </si>
  <si>
    <t>h*7=</t>
  </si>
  <si>
    <t>IV    h*4=</t>
  </si>
  <si>
    <t>V     h*6=</t>
  </si>
  <si>
    <t>VII  h*11 =</t>
  </si>
  <si>
    <t>III  h*4a =</t>
  </si>
  <si>
    <t>III(VI) h*9 =</t>
  </si>
  <si>
    <t>d6=</t>
  </si>
  <si>
    <t>IV    h*6=</t>
  </si>
  <si>
    <t>IV   h*9c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</si>
</sst>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12">
    <font>
      <sz val="10"/>
      <name val="Arial"/>
      <family val="0"/>
    </font>
    <font>
      <b/>
      <sz val="10"/>
      <name val="Arial"/>
      <family val="2"/>
    </font>
    <font>
      <sz val="10"/>
      <name val="Symbol"/>
      <family val="1"/>
    </font>
    <font>
      <sz val="8"/>
      <name val="Arial"/>
      <family val="0"/>
    </font>
    <font>
      <b/>
      <sz val="16"/>
      <name val="Arial"/>
      <family val="2"/>
    </font>
    <font>
      <b/>
      <sz val="16"/>
      <name val="Symbol"/>
      <family val="1"/>
    </font>
    <font>
      <u val="single"/>
      <sz val="10"/>
      <color indexed="12"/>
      <name val="Arial"/>
      <family val="0"/>
    </font>
    <font>
      <u val="single"/>
      <sz val="10"/>
      <color indexed="36"/>
      <name val="Arial"/>
      <family val="0"/>
    </font>
    <font>
      <sz val="8"/>
      <name val="Tahoma"/>
      <family val="0"/>
    </font>
    <font>
      <b/>
      <sz val="8"/>
      <name val="Tahoma"/>
      <family val="0"/>
    </font>
    <font>
      <b/>
      <sz val="10"/>
      <name val="Symbol"/>
      <family val="1"/>
    </font>
    <font>
      <b/>
      <sz val="8"/>
      <name val="Arial"/>
      <family val="2"/>
    </font>
  </fonts>
  <fills count="6">
    <fill>
      <patternFill/>
    </fill>
    <fill>
      <patternFill patternType="gray125"/>
    </fill>
    <fill>
      <patternFill patternType="solid">
        <fgColor indexed="50"/>
        <bgColor indexed="64"/>
      </patternFill>
    </fill>
    <fill>
      <patternFill patternType="solid">
        <fgColor indexed="46"/>
        <bgColor indexed="64"/>
      </patternFill>
    </fill>
    <fill>
      <patternFill patternType="solid">
        <fgColor indexed="47"/>
        <bgColor indexed="64"/>
      </patternFill>
    </fill>
    <fill>
      <patternFill patternType="solid">
        <fgColor indexed="13"/>
        <bgColor indexed="64"/>
      </patternFill>
    </fill>
  </fills>
  <borders count="5">
    <border>
      <left/>
      <right/>
      <top/>
      <bottom/>
      <diagonal/>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0" fontId="0" fillId="0" borderId="0" xfId="0" applyAlignment="1">
      <alignment horizontal="center"/>
    </xf>
    <xf numFmtId="0" fontId="0" fillId="0" borderId="0" xfId="0" applyAlignment="1">
      <alignment horizontal="right"/>
    </xf>
    <xf numFmtId="0" fontId="1" fillId="0" borderId="0" xfId="0" applyFont="1" applyAlignment="1">
      <alignment/>
    </xf>
    <xf numFmtId="0" fontId="1" fillId="0" borderId="0" xfId="0" applyFont="1" applyAlignment="1">
      <alignment horizontal="left"/>
    </xf>
    <xf numFmtId="0" fontId="4" fillId="0" borderId="0" xfId="0" applyFont="1" applyAlignment="1">
      <alignment/>
    </xf>
    <xf numFmtId="0" fontId="0" fillId="0" borderId="0" xfId="0" applyAlignment="1">
      <alignment horizontal="left"/>
    </xf>
    <xf numFmtId="0" fontId="4" fillId="0" borderId="0" xfId="0" applyFont="1" applyAlignment="1">
      <alignment horizontal="left"/>
    </xf>
    <xf numFmtId="0" fontId="4" fillId="0" borderId="0" xfId="0" applyFont="1" applyAlignment="1">
      <alignment horizontal="right"/>
    </xf>
    <xf numFmtId="0" fontId="0" fillId="0" borderId="0" xfId="0" applyFont="1" applyAlignment="1">
      <alignment horizontal="right"/>
    </xf>
    <xf numFmtId="0" fontId="0" fillId="0" borderId="0" xfId="0" applyFont="1" applyAlignment="1">
      <alignment horizontal="left"/>
    </xf>
    <xf numFmtId="0" fontId="1" fillId="2" borderId="0" xfId="0" applyFont="1" applyFill="1" applyAlignment="1">
      <alignment horizontal="right"/>
    </xf>
    <xf numFmtId="0" fontId="1" fillId="0" borderId="0" xfId="0" applyFont="1" applyFill="1" applyAlignment="1">
      <alignment horizontal="right"/>
    </xf>
    <xf numFmtId="0" fontId="1" fillId="0" borderId="0" xfId="0" applyFont="1" applyFill="1" applyAlignment="1">
      <alignment horizontal="left"/>
    </xf>
    <xf numFmtId="0" fontId="0" fillId="0" borderId="0" xfId="0" applyFont="1" applyFill="1" applyAlignment="1">
      <alignment horizontal="right"/>
    </xf>
    <xf numFmtId="0" fontId="0" fillId="0" borderId="0" xfId="0" applyFill="1" applyAlignment="1">
      <alignment horizontal="right"/>
    </xf>
    <xf numFmtId="0" fontId="0" fillId="0" borderId="0" xfId="0" applyFill="1" applyAlignment="1">
      <alignment horizontal="left"/>
    </xf>
    <xf numFmtId="0" fontId="4" fillId="0" borderId="0" xfId="0" applyFont="1" applyAlignment="1">
      <alignment horizontal="center"/>
    </xf>
    <xf numFmtId="0" fontId="1" fillId="3" borderId="1" xfId="0" applyFont="1" applyFill="1" applyBorder="1" applyAlignment="1">
      <alignment/>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4" borderId="1" xfId="0" applyFont="1" applyFill="1" applyBorder="1" applyAlignment="1">
      <alignment/>
    </xf>
    <xf numFmtId="0" fontId="1" fillId="4" borderId="4"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0" fillId="4" borderId="0" xfId="0" applyFill="1" applyAlignment="1">
      <alignment horizontal="center"/>
    </xf>
    <xf numFmtId="0" fontId="0" fillId="3" borderId="0" xfId="0" applyFill="1" applyAlignment="1">
      <alignment horizontal="center"/>
    </xf>
    <xf numFmtId="0" fontId="2" fillId="4" borderId="1" xfId="0" applyFont="1" applyFill="1" applyBorder="1" applyAlignment="1">
      <alignment horizontal="center"/>
    </xf>
    <xf numFmtId="0" fontId="2" fillId="3" borderId="1" xfId="0" applyFont="1" applyFill="1" applyBorder="1" applyAlignment="1">
      <alignment horizontal="center"/>
    </xf>
    <xf numFmtId="0" fontId="1" fillId="0" borderId="0" xfId="0" applyFont="1" applyFill="1" applyAlignment="1">
      <alignment horizontal="center"/>
    </xf>
    <xf numFmtId="0" fontId="0" fillId="0" borderId="0" xfId="0" applyFill="1" applyAlignment="1">
      <alignment/>
    </xf>
    <xf numFmtId="0" fontId="0" fillId="4" borderId="0" xfId="0" applyFill="1" applyAlignment="1">
      <alignment/>
    </xf>
    <xf numFmtId="0" fontId="0" fillId="4" borderId="0" xfId="0" applyFill="1" applyAlignment="1">
      <alignment horizontal="right"/>
    </xf>
    <xf numFmtId="0" fontId="0" fillId="3" borderId="0" xfId="0" applyFill="1" applyAlignment="1">
      <alignment/>
    </xf>
    <xf numFmtId="0" fontId="0" fillId="3" borderId="0" xfId="0" applyFill="1" applyAlignment="1">
      <alignment horizontal="right"/>
    </xf>
    <xf numFmtId="0" fontId="0" fillId="3" borderId="0" xfId="0" applyFont="1" applyFill="1" applyAlignment="1">
      <alignment horizontal="right"/>
    </xf>
    <xf numFmtId="0" fontId="1" fillId="0" borderId="0" xfId="0" applyFont="1" applyAlignment="1">
      <alignment horizontal="center"/>
    </xf>
    <xf numFmtId="0" fontId="4" fillId="5" borderId="0" xfId="0" applyFont="1" applyFill="1" applyAlignment="1">
      <alignment horizontal="left"/>
    </xf>
    <xf numFmtId="0" fontId="0" fillId="5" borderId="0" xfId="0" applyFill="1" applyAlignment="1">
      <alignment horizontal="right"/>
    </xf>
    <xf numFmtId="0" fontId="0" fillId="0" borderId="0" xfId="0" applyFont="1" applyFill="1" applyAlignment="1">
      <alignment horizontal="center"/>
    </xf>
    <xf numFmtId="49" fontId="0" fillId="0" borderId="0" xfId="0" applyNumberFormat="1" applyAlignment="1">
      <alignment horizontal="right"/>
    </xf>
    <xf numFmtId="164" fontId="0" fillId="0" borderId="0" xfId="0" applyNumberFormat="1" applyAlignment="1">
      <alignment horizontal="left"/>
    </xf>
    <xf numFmtId="164" fontId="0" fillId="0" borderId="0" xfId="0" applyNumberFormat="1" applyAlignment="1">
      <alignment/>
    </xf>
    <xf numFmtId="164" fontId="1" fillId="0" borderId="0" xfId="0" applyNumberFormat="1" applyFont="1" applyAlignment="1">
      <alignment horizontal="left"/>
    </xf>
    <xf numFmtId="49" fontId="0" fillId="0" borderId="0" xfId="0" applyNumberFormat="1" applyAlignment="1">
      <alignment horizontal="left"/>
    </xf>
    <xf numFmtId="0" fontId="0" fillId="0" borderId="0" xfId="0" applyNumberFormat="1" applyAlignment="1">
      <alignment horizontal="right"/>
    </xf>
    <xf numFmtId="0" fontId="4" fillId="2" borderId="0" xfId="0" applyFont="1" applyFill="1" applyAlignment="1">
      <alignment horizontal="left"/>
    </xf>
    <xf numFmtId="0" fontId="0" fillId="2" borderId="0" xfId="0" applyFont="1" applyFill="1" applyAlignment="1">
      <alignment horizontal="righ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76"/>
  <sheetViews>
    <sheetView tabSelected="1" workbookViewId="0" topLeftCell="A10">
      <pane ySplit="2340" topLeftCell="BM43" activePane="bottomLeft" state="split"/>
      <selection pane="topLeft" activeCell="G13" sqref="G13"/>
      <selection pane="bottomLeft" activeCell="E51" sqref="E51"/>
    </sheetView>
  </sheetViews>
  <sheetFormatPr defaultColWidth="9.140625" defaultRowHeight="12.75"/>
  <cols>
    <col min="2" max="2" width="10.140625" style="0" bestFit="1" customWidth="1"/>
    <col min="6" max="6" width="10.00390625" style="0" customWidth="1"/>
    <col min="8" max="8" width="4.421875" style="0" customWidth="1"/>
    <col min="9" max="9" width="4.7109375" style="0" customWidth="1"/>
    <col min="10" max="11" width="4.28125" style="0" customWidth="1"/>
    <col min="12" max="12" width="4.57421875" style="0" customWidth="1"/>
    <col min="13" max="13" width="4.28125" style="0" customWidth="1"/>
  </cols>
  <sheetData>
    <row r="6" ht="20.25">
      <c r="A6" s="5" t="s">
        <v>28</v>
      </c>
    </row>
    <row r="9" spans="1:5" ht="13.5" thickBot="1">
      <c r="A9" s="29"/>
      <c r="B9" s="29"/>
      <c r="C9" s="30"/>
      <c r="D9" s="29"/>
      <c r="E9" s="30"/>
    </row>
    <row r="10" spans="1:7" ht="13.5" thickBot="1">
      <c r="A10" s="31" t="s">
        <v>45</v>
      </c>
      <c r="B10" s="21" t="s">
        <v>57</v>
      </c>
      <c r="C10" s="33" t="s">
        <v>45</v>
      </c>
      <c r="D10" s="18" t="s">
        <v>58</v>
      </c>
      <c r="E10" s="6"/>
      <c r="F10" s="27" t="s">
        <v>35</v>
      </c>
      <c r="G10" s="28" t="s">
        <v>36</v>
      </c>
    </row>
    <row r="11" spans="1:7" ht="12.75">
      <c r="A11" s="32" t="s">
        <v>46</v>
      </c>
      <c r="B11" s="22">
        <v>6</v>
      </c>
      <c r="C11" s="34" t="s">
        <v>51</v>
      </c>
      <c r="D11" s="19">
        <v>3</v>
      </c>
      <c r="E11" s="6"/>
      <c r="F11" s="25">
        <f>SUM(B11:B15)</f>
        <v>16</v>
      </c>
      <c r="G11" s="26">
        <f>SUM(D11:D16)</f>
        <v>21</v>
      </c>
    </row>
    <row r="12" spans="1:7" ht="12.75">
      <c r="A12" s="32" t="s">
        <v>47</v>
      </c>
      <c r="B12" s="23">
        <v>4</v>
      </c>
      <c r="C12" s="34" t="s">
        <v>52</v>
      </c>
      <c r="D12" s="19">
        <v>2</v>
      </c>
      <c r="E12" s="6"/>
      <c r="F12" s="25">
        <f>SUM(B12:B15)</f>
        <v>10</v>
      </c>
      <c r="G12" s="26">
        <f>SUM(D12:D17)</f>
        <v>18</v>
      </c>
    </row>
    <row r="13" spans="1:7" ht="12.75">
      <c r="A13" s="32" t="s">
        <v>48</v>
      </c>
      <c r="B13" s="23">
        <v>3</v>
      </c>
      <c r="C13" s="34" t="s">
        <v>53</v>
      </c>
      <c r="D13" s="19">
        <v>1</v>
      </c>
      <c r="E13" s="6"/>
      <c r="F13" s="25">
        <f>SUM(B13:B15)</f>
        <v>6</v>
      </c>
      <c r="G13" s="26">
        <f>SUM(D13:D18)</f>
        <v>16</v>
      </c>
    </row>
    <row r="14" spans="1:7" ht="12.75">
      <c r="A14" s="32" t="s">
        <v>49</v>
      </c>
      <c r="B14" s="23">
        <v>2</v>
      </c>
      <c r="C14" s="34" t="s">
        <v>54</v>
      </c>
      <c r="D14" s="19">
        <v>4</v>
      </c>
      <c r="E14" s="6"/>
      <c r="F14" s="25">
        <f>SUM(B14:B15)</f>
        <v>3</v>
      </c>
      <c r="G14" s="26">
        <f>SUM(D14:D19)</f>
        <v>15</v>
      </c>
    </row>
    <row r="15" spans="1:7" ht="13.5" thickBot="1">
      <c r="A15" s="32" t="s">
        <v>50</v>
      </c>
      <c r="B15" s="24">
        <v>1</v>
      </c>
      <c r="C15" s="34" t="s">
        <v>55</v>
      </c>
      <c r="D15" s="19">
        <v>5</v>
      </c>
      <c r="E15" s="6"/>
      <c r="F15" s="25">
        <f>B15</f>
        <v>1</v>
      </c>
      <c r="G15" s="26">
        <f>SUM(D15:D20)</f>
        <v>11</v>
      </c>
    </row>
    <row r="16" spans="1:7" ht="13.5" thickBot="1">
      <c r="A16" s="1"/>
      <c r="B16" s="1"/>
      <c r="C16" s="35" t="s">
        <v>56</v>
      </c>
      <c r="D16" s="20">
        <v>6</v>
      </c>
      <c r="E16" s="6"/>
      <c r="F16" s="1"/>
      <c r="G16" s="26">
        <f>D16</f>
        <v>6</v>
      </c>
    </row>
    <row r="18" ht="12.75">
      <c r="A18" t="s">
        <v>21</v>
      </c>
    </row>
    <row r="19" spans="1:2" ht="12.75">
      <c r="A19" s="4" t="s">
        <v>19</v>
      </c>
      <c r="B19" s="3" t="s">
        <v>81</v>
      </c>
    </row>
    <row r="20" spans="5:7" ht="12.75">
      <c r="E20" s="44" t="s">
        <v>79</v>
      </c>
      <c r="F20" s="44" t="s">
        <v>80</v>
      </c>
      <c r="G20" s="6" t="s">
        <v>82</v>
      </c>
    </row>
    <row r="21" spans="1:7" ht="12.75">
      <c r="A21" s="4" t="s">
        <v>0</v>
      </c>
      <c r="B21" s="4">
        <f>D11</f>
        <v>3</v>
      </c>
      <c r="C21" s="4" t="s">
        <v>12</v>
      </c>
      <c r="D21" s="4" t="s">
        <v>72</v>
      </c>
      <c r="E21" s="45">
        <v>0</v>
      </c>
      <c r="F21" s="45" t="s">
        <v>72</v>
      </c>
      <c r="G21" s="1" t="s">
        <v>72</v>
      </c>
    </row>
    <row r="22" spans="1:7" ht="12.75">
      <c r="A22" s="4" t="s">
        <v>1</v>
      </c>
      <c r="B22" s="4">
        <f>B11</f>
        <v>6</v>
      </c>
      <c r="C22" s="4" t="s">
        <v>13</v>
      </c>
      <c r="D22" s="4" t="s">
        <v>72</v>
      </c>
      <c r="E22" s="45">
        <v>0</v>
      </c>
      <c r="F22" s="45" t="s">
        <v>72</v>
      </c>
      <c r="G22" s="1" t="s">
        <v>72</v>
      </c>
    </row>
    <row r="23" spans="1:7" ht="12.75">
      <c r="A23" s="4" t="s">
        <v>2</v>
      </c>
      <c r="B23" s="4">
        <f>D11+D12+D13</f>
        <v>6</v>
      </c>
      <c r="C23" s="4" t="s">
        <v>14</v>
      </c>
      <c r="D23" s="4" t="s">
        <v>72</v>
      </c>
      <c r="E23" s="45">
        <v>1</v>
      </c>
      <c r="F23" s="45" t="s">
        <v>72</v>
      </c>
      <c r="G23" s="1" t="s">
        <v>72</v>
      </c>
    </row>
    <row r="24" spans="1:7" ht="12.75">
      <c r="A24" s="4" t="s">
        <v>3</v>
      </c>
      <c r="B24" s="4">
        <f>MIN(B21+B11,B22+D11)</f>
        <v>9</v>
      </c>
      <c r="C24" s="4" t="s">
        <v>15</v>
      </c>
      <c r="D24" s="4" t="s">
        <v>72</v>
      </c>
      <c r="E24" s="45">
        <v>1</v>
      </c>
      <c r="F24" s="45" t="s">
        <v>72</v>
      </c>
      <c r="G24" s="1" t="s">
        <v>72</v>
      </c>
    </row>
    <row r="25" spans="1:7" ht="12.75">
      <c r="A25" s="4" t="s">
        <v>4</v>
      </c>
      <c r="B25" s="4">
        <f>B11+B12</f>
        <v>10</v>
      </c>
      <c r="C25" s="4" t="s">
        <v>27</v>
      </c>
      <c r="D25" s="4" t="s">
        <v>72</v>
      </c>
      <c r="E25" s="45">
        <v>1</v>
      </c>
      <c r="F25" s="45" t="s">
        <v>72</v>
      </c>
      <c r="G25" s="1" t="s">
        <v>72</v>
      </c>
    </row>
    <row r="26" spans="1:7" ht="12.75">
      <c r="A26" s="4" t="s">
        <v>5</v>
      </c>
      <c r="B26" s="4">
        <f>B24+D13+D14</f>
        <v>14</v>
      </c>
      <c r="C26" s="4" t="s">
        <v>16</v>
      </c>
      <c r="D26" s="4">
        <f>D12+D11+D13+D14</f>
        <v>10</v>
      </c>
      <c r="E26" s="45">
        <v>4</v>
      </c>
      <c r="F26" s="45">
        <v>0</v>
      </c>
      <c r="G26" s="1" t="s">
        <v>71</v>
      </c>
    </row>
    <row r="27" spans="1:7" ht="12.75">
      <c r="A27" s="4" t="s">
        <v>6</v>
      </c>
      <c r="B27" s="4">
        <f>MIN(B24+B12)</f>
        <v>13</v>
      </c>
      <c r="C27" s="4" t="s">
        <v>17</v>
      </c>
      <c r="D27" s="4">
        <f>B11+B12</f>
        <v>10</v>
      </c>
      <c r="E27" s="45">
        <v>4</v>
      </c>
      <c r="F27" s="45">
        <v>0</v>
      </c>
      <c r="G27" s="1" t="s">
        <v>71</v>
      </c>
    </row>
    <row r="28" spans="1:7" ht="12.75">
      <c r="A28" s="4" t="s">
        <v>7</v>
      </c>
      <c r="B28" s="4">
        <f>MIN(B23+D14+D15+D16,B26+D15+D16)</f>
        <v>21</v>
      </c>
      <c r="C28" s="4" t="s">
        <v>18</v>
      </c>
      <c r="D28" s="4" t="s">
        <v>72</v>
      </c>
      <c r="E28" s="45">
        <v>3</v>
      </c>
      <c r="F28" s="40" t="s">
        <v>72</v>
      </c>
      <c r="G28" s="1" t="s">
        <v>72</v>
      </c>
    </row>
    <row r="29" spans="1:7" ht="12.75">
      <c r="A29" s="4" t="s">
        <v>8</v>
      </c>
      <c r="B29" s="4">
        <f>MIN(B26+B12+B13,B23+B11+B12+B13)</f>
        <v>19</v>
      </c>
      <c r="C29" s="4" t="s">
        <v>22</v>
      </c>
      <c r="D29" s="4">
        <f>MIN(B29,B24+D13+D14+D15,D26+B12+B13)</f>
        <v>17</v>
      </c>
      <c r="E29" s="45">
        <v>6</v>
      </c>
      <c r="F29" s="45">
        <v>6</v>
      </c>
      <c r="G29" s="1" t="s">
        <v>71</v>
      </c>
    </row>
    <row r="30" spans="1:8" ht="12.75">
      <c r="A30" s="4" t="s">
        <v>9</v>
      </c>
      <c r="B30" s="4">
        <f>MIN(B29+B14+B15)</f>
        <v>22</v>
      </c>
      <c r="C30" s="4" t="s">
        <v>23</v>
      </c>
      <c r="D30" s="4">
        <f>D29+B14+B15</f>
        <v>20</v>
      </c>
      <c r="E30" s="45">
        <v>9</v>
      </c>
      <c r="F30" s="45">
        <v>9</v>
      </c>
      <c r="G30" s="1" t="s">
        <v>71</v>
      </c>
      <c r="H30" t="s">
        <v>26</v>
      </c>
    </row>
    <row r="31" spans="1:8" ht="12.75">
      <c r="A31" s="4" t="s">
        <v>10</v>
      </c>
      <c r="B31" s="4">
        <f>MIN(B29+D16)</f>
        <v>25</v>
      </c>
      <c r="C31" s="4" t="s">
        <v>24</v>
      </c>
      <c r="D31" s="4">
        <f>D29+D16</f>
        <v>23</v>
      </c>
      <c r="E31" s="45">
        <v>9</v>
      </c>
      <c r="F31" s="45">
        <v>9</v>
      </c>
      <c r="G31" s="1" t="s">
        <v>71</v>
      </c>
      <c r="H31" t="s">
        <v>25</v>
      </c>
    </row>
    <row r="32" spans="1:7" ht="12.75">
      <c r="A32" s="4" t="s">
        <v>11</v>
      </c>
      <c r="B32" s="4">
        <f>MIN(B25+D12+D13+D14+D15+D16,B28+B13+B14+B15,B30+D16,B31+B15)</f>
        <v>26</v>
      </c>
      <c r="C32" s="4" t="s">
        <v>44</v>
      </c>
      <c r="D32" s="4">
        <f>MIN(B23+F11,D31+B15,B26+G15,D30+G16,D27+G14,B22+G11)</f>
        <v>22</v>
      </c>
      <c r="E32" s="45">
        <v>11</v>
      </c>
      <c r="F32" s="45">
        <v>3</v>
      </c>
      <c r="G32" s="1" t="s">
        <v>73</v>
      </c>
    </row>
    <row r="33" ht="12.75">
      <c r="D33" s="4"/>
    </row>
    <row r="38" spans="2:7" ht="21.75">
      <c r="B38" s="8" t="s">
        <v>29</v>
      </c>
      <c r="C38" s="46">
        <v>0.5</v>
      </c>
      <c r="F38" s="8" t="s">
        <v>29</v>
      </c>
      <c r="G38" s="37">
        <v>0</v>
      </c>
    </row>
    <row r="40" spans="5:7" ht="12.75">
      <c r="E40" s="36" t="s">
        <v>68</v>
      </c>
      <c r="G40" s="3" t="s">
        <v>69</v>
      </c>
    </row>
    <row r="41" spans="1:7" ht="12.75">
      <c r="A41" s="11" t="s">
        <v>30</v>
      </c>
      <c r="B41" s="4">
        <f>D11</f>
        <v>3</v>
      </c>
      <c r="C41" s="11" t="s">
        <v>84</v>
      </c>
      <c r="D41" s="4">
        <f>B41+MAX(D12+D13+D14+D15+D16,C38+B11+B12+B13+B14+B15)</f>
        <v>21</v>
      </c>
      <c r="E41" s="1">
        <v>3</v>
      </c>
      <c r="F41" s="38" t="s">
        <v>87</v>
      </c>
      <c r="G41" s="6">
        <v>21</v>
      </c>
    </row>
    <row r="42" spans="1:7" ht="12.75">
      <c r="A42" s="9" t="s">
        <v>31</v>
      </c>
      <c r="B42" s="10">
        <f>B11</f>
        <v>6</v>
      </c>
      <c r="C42" s="2" t="s">
        <v>32</v>
      </c>
      <c r="D42" s="6">
        <f>B42+MAX(C38+D11+D12+D13+D14+D15+D16,B11+B12+B13+B14+B15)</f>
        <v>27.5</v>
      </c>
      <c r="E42" s="1">
        <v>6</v>
      </c>
      <c r="F42" s="2" t="s">
        <v>32</v>
      </c>
      <c r="G42" s="6">
        <v>27</v>
      </c>
    </row>
    <row r="43" spans="1:7" ht="12.75">
      <c r="A43" s="11" t="s">
        <v>33</v>
      </c>
      <c r="B43" s="4">
        <f>B41+D12+D13</f>
        <v>6</v>
      </c>
      <c r="C43" s="11" t="s">
        <v>85</v>
      </c>
      <c r="D43" s="4">
        <f>B43+MAX(D14+D15+D16,C38+B11+B12+B13+B14+B15)</f>
        <v>22.5</v>
      </c>
      <c r="E43" s="1">
        <v>6</v>
      </c>
      <c r="F43" s="38" t="s">
        <v>86</v>
      </c>
      <c r="G43" s="6">
        <v>22</v>
      </c>
    </row>
    <row r="44" spans="1:7" ht="12.75">
      <c r="A44" s="47" t="s">
        <v>70</v>
      </c>
      <c r="B44" s="13">
        <f>B41+C38+B11</f>
        <v>9.5</v>
      </c>
      <c r="C44" s="11" t="s">
        <v>95</v>
      </c>
      <c r="D44" s="13">
        <f>B44+C38+G14</f>
        <v>25</v>
      </c>
      <c r="E44" s="39">
        <f>E41+B11</f>
        <v>9</v>
      </c>
      <c r="F44" s="38" t="s">
        <v>92</v>
      </c>
      <c r="G44" s="16">
        <f>E44+G13</f>
        <v>25</v>
      </c>
    </row>
    <row r="45" spans="1:7" ht="12.75">
      <c r="A45" s="9" t="s">
        <v>34</v>
      </c>
      <c r="B45" s="4">
        <f>B43+C38+G14</f>
        <v>21.5</v>
      </c>
      <c r="C45" s="2" t="s">
        <v>37</v>
      </c>
      <c r="D45" s="6">
        <f>MIN((B45+F13),(B47+D15+D16+F13))</f>
        <v>27.5</v>
      </c>
      <c r="E45" s="1">
        <v>21</v>
      </c>
      <c r="F45" s="2" t="s">
        <v>37</v>
      </c>
      <c r="G45" s="6">
        <v>27</v>
      </c>
    </row>
    <row r="46" spans="1:7" ht="12.75">
      <c r="A46" s="11" t="s">
        <v>63</v>
      </c>
      <c r="B46" s="13">
        <f>B43+C38+SUM(B11:B13)</f>
        <v>19.5</v>
      </c>
      <c r="C46" s="11" t="s">
        <v>99</v>
      </c>
      <c r="D46" s="6">
        <f>MIN((B46+C38+G16),(B46+C38+B12+B13+C38+D16))</f>
        <v>26</v>
      </c>
      <c r="E46" s="1">
        <v>19</v>
      </c>
      <c r="F46" s="38" t="s">
        <v>96</v>
      </c>
      <c r="G46" s="6">
        <v>25</v>
      </c>
    </row>
    <row r="47" spans="1:7" s="30" customFormat="1" ht="12.75">
      <c r="A47" s="11" t="s">
        <v>97</v>
      </c>
      <c r="B47" s="13">
        <v>14.5</v>
      </c>
      <c r="C47" s="11" t="s">
        <v>98</v>
      </c>
      <c r="D47" s="16">
        <v>25.5</v>
      </c>
      <c r="E47" s="1">
        <v>22</v>
      </c>
      <c r="F47" s="2" t="s">
        <v>39</v>
      </c>
      <c r="G47" s="6">
        <v>28</v>
      </c>
    </row>
    <row r="48" spans="1:7" ht="12.75">
      <c r="A48" s="9"/>
      <c r="B48" s="4"/>
      <c r="C48" s="2" t="s">
        <v>91</v>
      </c>
      <c r="D48" s="6">
        <v>28.5</v>
      </c>
      <c r="E48" s="1">
        <v>25</v>
      </c>
      <c r="F48" s="38" t="s">
        <v>94</v>
      </c>
      <c r="G48" s="6">
        <v>26</v>
      </c>
    </row>
    <row r="49" spans="1:7" ht="12.75">
      <c r="A49" s="9" t="s">
        <v>38</v>
      </c>
      <c r="B49" s="4">
        <f>B46+F14</f>
        <v>22.5</v>
      </c>
      <c r="C49" s="2" t="s">
        <v>39</v>
      </c>
      <c r="D49" s="6">
        <f>B49+C38+G16</f>
        <v>29</v>
      </c>
      <c r="F49" s="38" t="s">
        <v>93</v>
      </c>
      <c r="G49" s="6">
        <v>25</v>
      </c>
    </row>
    <row r="50" spans="1:7" ht="12.75">
      <c r="A50" s="11" t="s">
        <v>40</v>
      </c>
      <c r="B50" s="4">
        <f>B46+C38+G16</f>
        <v>26</v>
      </c>
      <c r="C50" s="11" t="s">
        <v>83</v>
      </c>
      <c r="D50" s="4">
        <f>B50+C38+B15</f>
        <v>27.5</v>
      </c>
      <c r="F50" s="15" t="s">
        <v>91</v>
      </c>
      <c r="G50" s="6">
        <v>28</v>
      </c>
    </row>
    <row r="51" spans="1:5" ht="12.75">
      <c r="A51" s="11" t="s">
        <v>41</v>
      </c>
      <c r="B51" s="4">
        <f>B50+C38+B15</f>
        <v>27.5</v>
      </c>
      <c r="C51" s="12"/>
      <c r="D51" s="13"/>
      <c r="E51" s="36">
        <v>26</v>
      </c>
    </row>
    <row r="52" spans="1:4" ht="12.75">
      <c r="A52" s="14"/>
      <c r="B52" s="13"/>
      <c r="C52" s="15"/>
      <c r="D52" s="16"/>
    </row>
    <row r="53" spans="1:4" ht="12.75">
      <c r="A53" s="12"/>
      <c r="B53" s="13"/>
      <c r="C53" s="12"/>
      <c r="D53" s="16"/>
    </row>
    <row r="54" spans="1:4" ht="12.75">
      <c r="A54" s="14"/>
      <c r="B54" s="13"/>
      <c r="C54" s="15"/>
      <c r="D54" s="16"/>
    </row>
    <row r="55" spans="2:4" ht="21.75">
      <c r="B55" s="8" t="s">
        <v>43</v>
      </c>
      <c r="C55" s="17">
        <v>0.5</v>
      </c>
      <c r="D55" s="7" t="s">
        <v>42</v>
      </c>
    </row>
    <row r="56" spans="2:4" ht="15" customHeight="1">
      <c r="B56" s="8"/>
      <c r="C56" s="17"/>
      <c r="D56" s="7"/>
    </row>
    <row r="57" spans="1:4" ht="12.75">
      <c r="A57" s="4" t="s">
        <v>19</v>
      </c>
      <c r="B57" s="3" t="s">
        <v>20</v>
      </c>
      <c r="C57" s="14"/>
      <c r="D57" s="13"/>
    </row>
    <row r="58" spans="1:4" ht="12.75">
      <c r="A58" s="4"/>
      <c r="B58" s="3"/>
      <c r="C58" s="14"/>
      <c r="D58" s="13"/>
    </row>
    <row r="59" spans="1:7" ht="12.75">
      <c r="A59" s="4" t="s">
        <v>0</v>
      </c>
      <c r="B59" s="4">
        <f>D11</f>
        <v>3</v>
      </c>
      <c r="C59" s="4" t="s">
        <v>12</v>
      </c>
      <c r="D59" s="4">
        <f aca="true" t="shared" si="0" ref="D59:D64">B59</f>
        <v>3</v>
      </c>
      <c r="E59" s="45">
        <v>0</v>
      </c>
      <c r="F59" s="45">
        <v>0</v>
      </c>
      <c r="G59" s="1" t="s">
        <v>72</v>
      </c>
    </row>
    <row r="60" spans="1:7" ht="12.75">
      <c r="A60" s="4" t="s">
        <v>1</v>
      </c>
      <c r="B60" s="4">
        <f>B11</f>
        <v>6</v>
      </c>
      <c r="C60" s="4" t="s">
        <v>13</v>
      </c>
      <c r="D60" s="4">
        <f t="shared" si="0"/>
        <v>6</v>
      </c>
      <c r="E60" s="45">
        <v>0</v>
      </c>
      <c r="F60" s="45">
        <v>0</v>
      </c>
      <c r="G60" s="1" t="s">
        <v>72</v>
      </c>
    </row>
    <row r="61" spans="1:7" ht="12.75">
      <c r="A61" s="4" t="s">
        <v>2</v>
      </c>
      <c r="B61" s="4">
        <f>D11+D12+D13</f>
        <v>6</v>
      </c>
      <c r="C61" s="4" t="s">
        <v>14</v>
      </c>
      <c r="D61" s="4">
        <f t="shared" si="0"/>
        <v>6</v>
      </c>
      <c r="E61" s="45">
        <v>1</v>
      </c>
      <c r="F61" s="45">
        <v>1</v>
      </c>
      <c r="G61" s="1" t="s">
        <v>72</v>
      </c>
    </row>
    <row r="62" spans="1:7" ht="12.75">
      <c r="A62" s="4" t="s">
        <v>59</v>
      </c>
      <c r="B62" s="4">
        <f>B59+C55+B11</f>
        <v>9.5</v>
      </c>
      <c r="C62" s="4" t="s">
        <v>64</v>
      </c>
      <c r="D62" s="4">
        <f t="shared" si="0"/>
        <v>9.5</v>
      </c>
      <c r="E62" s="45">
        <v>1</v>
      </c>
      <c r="F62" s="45">
        <v>1</v>
      </c>
      <c r="G62" s="1" t="s">
        <v>72</v>
      </c>
    </row>
    <row r="63" spans="1:6" ht="12.75">
      <c r="A63" s="4" t="s">
        <v>60</v>
      </c>
      <c r="B63" s="4">
        <f>B60+C55+D11+D12</f>
        <v>11.5</v>
      </c>
      <c r="C63" s="4" t="s">
        <v>65</v>
      </c>
      <c r="D63" s="4">
        <f t="shared" si="0"/>
        <v>11.5</v>
      </c>
      <c r="E63" s="2">
        <v>2</v>
      </c>
      <c r="F63" s="2">
        <v>2</v>
      </c>
    </row>
    <row r="64" spans="1:7" ht="12.75">
      <c r="A64" s="4" t="s">
        <v>4</v>
      </c>
      <c r="B64" s="4">
        <f>B60+B12</f>
        <v>10</v>
      </c>
      <c r="C64" s="4" t="s">
        <v>27</v>
      </c>
      <c r="D64" s="4">
        <f t="shared" si="0"/>
        <v>10</v>
      </c>
      <c r="E64" s="45">
        <v>1</v>
      </c>
      <c r="F64" s="45">
        <v>1</v>
      </c>
      <c r="G64" s="1" t="s">
        <v>72</v>
      </c>
    </row>
    <row r="65" spans="1:7" ht="12.75">
      <c r="A65" s="4" t="s">
        <v>5</v>
      </c>
      <c r="B65" s="4">
        <f>B62+C55+D13+D14</f>
        <v>15</v>
      </c>
      <c r="C65" s="4" t="s">
        <v>16</v>
      </c>
      <c r="D65" s="4">
        <f>SUM(D11:D14)</f>
        <v>10</v>
      </c>
      <c r="E65" s="40" t="s">
        <v>77</v>
      </c>
      <c r="F65" s="45">
        <v>0</v>
      </c>
      <c r="G65" s="1" t="s">
        <v>71</v>
      </c>
    </row>
    <row r="66" spans="1:7" ht="12.75">
      <c r="A66" s="4" t="s">
        <v>6</v>
      </c>
      <c r="B66" s="4">
        <f>B62+B12</f>
        <v>13.5</v>
      </c>
      <c r="C66" s="4" t="s">
        <v>17</v>
      </c>
      <c r="D66" s="4">
        <f>B11+B12</f>
        <v>10</v>
      </c>
      <c r="E66" s="40" t="s">
        <v>77</v>
      </c>
      <c r="F66" s="45">
        <v>0</v>
      </c>
      <c r="G66" s="1" t="s">
        <v>71</v>
      </c>
    </row>
    <row r="67" spans="1:8" ht="12.75">
      <c r="A67" s="4" t="s">
        <v>7</v>
      </c>
      <c r="B67" s="4">
        <f>MIN(B61+G14,B65+G15)</f>
        <v>21</v>
      </c>
      <c r="C67" s="4" t="s">
        <v>18</v>
      </c>
      <c r="D67" s="4">
        <f>MIN(B61+G14,D65+G15)</f>
        <v>21</v>
      </c>
      <c r="E67" s="45">
        <v>3</v>
      </c>
      <c r="F67" s="40" t="s">
        <v>75</v>
      </c>
      <c r="G67" s="1" t="s">
        <v>72</v>
      </c>
      <c r="H67" t="s">
        <v>74</v>
      </c>
    </row>
    <row r="68" spans="1:7" ht="12.75">
      <c r="A68" s="4" t="s">
        <v>61</v>
      </c>
      <c r="B68" s="4">
        <f>MIN(B61+C55+B11+B12+B13,B65+C55+B12+B13)</f>
        <v>19.5</v>
      </c>
      <c r="C68" s="4" t="s">
        <v>66</v>
      </c>
      <c r="D68" s="4">
        <f>MIN(D65+C55+B12+B13,B61+C55+B11+B12+B13)</f>
        <v>17.5</v>
      </c>
      <c r="E68" s="45">
        <v>6</v>
      </c>
      <c r="F68" s="45">
        <v>6</v>
      </c>
      <c r="G68" s="1" t="s">
        <v>71</v>
      </c>
    </row>
    <row r="69" spans="1:9" ht="12.75">
      <c r="A69" s="4" t="s">
        <v>62</v>
      </c>
      <c r="B69" s="4">
        <f>B66+C55+D14+D15</f>
        <v>23</v>
      </c>
      <c r="C69" s="4" t="s">
        <v>67</v>
      </c>
      <c r="D69" s="43">
        <f>MIN(H69:I69)</f>
        <v>19.5</v>
      </c>
      <c r="E69" s="45">
        <v>6</v>
      </c>
      <c r="F69">
        <v>7</v>
      </c>
      <c r="G69" s="1" t="s">
        <v>71</v>
      </c>
      <c r="H69" s="41">
        <f>B62+C55+D13+D14+D15</f>
        <v>20</v>
      </c>
      <c r="I69" s="41">
        <f>D66+C55+D14+D15</f>
        <v>19.5</v>
      </c>
    </row>
    <row r="70" spans="1:8" ht="12.75">
      <c r="A70" s="4" t="s">
        <v>9</v>
      </c>
      <c r="B70" s="4">
        <f>B68+B14+B15</f>
        <v>22.5</v>
      </c>
      <c r="C70" s="4" t="s">
        <v>23</v>
      </c>
      <c r="D70" s="4">
        <f>D68+F14</f>
        <v>20.5</v>
      </c>
      <c r="E70" s="40" t="s">
        <v>78</v>
      </c>
      <c r="F70" s="40" t="s">
        <v>78</v>
      </c>
      <c r="G70" s="1" t="s">
        <v>71</v>
      </c>
      <c r="H70" t="s">
        <v>26</v>
      </c>
    </row>
    <row r="71" spans="1:11" ht="12.75">
      <c r="A71" s="4" t="s">
        <v>10</v>
      </c>
      <c r="B71" s="4">
        <f>B68+C55+D16</f>
        <v>26</v>
      </c>
      <c r="C71" s="4" t="s">
        <v>24</v>
      </c>
      <c r="D71" s="4">
        <f>MIN(B61+C55+F11,D67+C55+B13+B14,D68+C55+D16)</f>
        <v>22.5</v>
      </c>
      <c r="E71" s="40" t="s">
        <v>78</v>
      </c>
      <c r="F71" s="45">
        <v>3</v>
      </c>
      <c r="G71" s="1" t="s">
        <v>73</v>
      </c>
      <c r="H71" s="6">
        <f>B61+C55+F11</f>
        <v>22.5</v>
      </c>
      <c r="I71" s="6">
        <f>D67+C55+B13+B14</f>
        <v>26.5</v>
      </c>
      <c r="J71" s="6">
        <f>D68+C55+D16</f>
        <v>24</v>
      </c>
      <c r="K71" t="s">
        <v>25</v>
      </c>
    </row>
    <row r="72" spans="1:13" ht="12.75">
      <c r="A72" s="4" t="s">
        <v>11</v>
      </c>
      <c r="B72" s="4">
        <f>MIN(B67+C55+F13,B71+C55+B15,B70+C55+D16,B64+C55+G12)</f>
        <v>27.5</v>
      </c>
      <c r="C72" s="4" t="s">
        <v>44</v>
      </c>
      <c r="D72" s="43">
        <f>MIN(H72:M72)</f>
        <v>22.5</v>
      </c>
      <c r="E72" s="40" t="s">
        <v>76</v>
      </c>
      <c r="F72" s="45">
        <v>3</v>
      </c>
      <c r="G72" s="1" t="s">
        <v>73</v>
      </c>
      <c r="H72" s="41">
        <f>D67+C55+F13</f>
        <v>27.5</v>
      </c>
      <c r="I72" s="41">
        <f>B61+C55+F11</f>
        <v>22.5</v>
      </c>
      <c r="J72" s="41">
        <f>D70+C55+D16</f>
        <v>27</v>
      </c>
      <c r="K72" s="41">
        <f>B66+C55+G14</f>
        <v>29</v>
      </c>
      <c r="L72" s="42">
        <f>B60+C55+G11</f>
        <v>27.5</v>
      </c>
      <c r="M72" s="42">
        <f>D64+G12</f>
        <v>28</v>
      </c>
    </row>
    <row r="74" ht="12.75">
      <c r="A74" s="4" t="s">
        <v>88</v>
      </c>
    </row>
    <row r="75" ht="12.75">
      <c r="A75" t="s">
        <v>89</v>
      </c>
    </row>
    <row r="76" ht="12.75">
      <c r="A76" s="4" t="s">
        <v>90</v>
      </c>
    </row>
  </sheetData>
  <printOptions/>
  <pageMargins left="0.75" right="0.75" top="1" bottom="1" header="0.5" footer="0.5"/>
  <pageSetup horizontalDpi="600" verticalDpi="600" orientation="portrait" paperSize="9" r:id="rId3"/>
  <ignoredErrors>
    <ignoredError sqref="D65" formulaRange="1"/>
    <ignoredError sqref="E72" numberStoredAsText="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Ferdinando Nicolò</dc:creator>
  <cp:keywords/>
  <dc:description/>
  <cp:lastModifiedBy> </cp:lastModifiedBy>
  <dcterms:created xsi:type="dcterms:W3CDTF">2007-11-12T18:48:44Z</dcterms:created>
  <dcterms:modified xsi:type="dcterms:W3CDTF">2010-04-15T15:54:11Z</dcterms:modified>
  <cp:category/>
  <cp:version/>
  <cp:contentType/>
  <cp:contentStatus/>
</cp:coreProperties>
</file>